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d.docs.live.net/296078827928d828/Jussiano/2 - PMI_SEPLAN/4 - Calculos de Custos - Licitação e outros/08 - Planilhas de Custos - SEMDEC/8 - Vigilante e Monitoramento Parque Expo 04 2025/2025 11 07/"/>
    </mc:Choice>
  </mc:AlternateContent>
  <xr:revisionPtr revIDLastSave="2624" documentId="8_{2033DDC7-9D04-4E2D-88FE-51536FF151CB}" xr6:coauthVersionLast="47" xr6:coauthVersionMax="47" xr10:uidLastSave="{D79D2438-2842-4021-8677-489A6053A775}"/>
  <bookViews>
    <workbookView xWindow="28680" yWindow="-120" windowWidth="29040" windowHeight="15720" xr2:uid="{00000000-000D-0000-FFFF-FFFF00000000}"/>
  </bookViews>
  <sheets>
    <sheet name="Parque" sheetId="10" r:id="rId1"/>
  </sheets>
  <definedNames>
    <definedName name="_xlnm.Print_Area" localSheetId="0">Parque!$B$1:$I$52</definedName>
    <definedName name="Excel_BuiltIn_Print_Area_1_1">#REF!</definedName>
    <definedName name="_xlnm.Print_Titles" localSheetId="0">Parque!$1:$4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10" l="1"/>
  <c r="D40" i="10"/>
  <c r="D47" i="10"/>
  <c r="G15" i="10"/>
  <c r="H24" i="10" l="1"/>
  <c r="H15" i="10"/>
  <c r="H17" i="10" s="1"/>
  <c r="G17" i="10"/>
  <c r="F24" i="10"/>
  <c r="I15" i="10"/>
  <c r="I17" i="10" s="1"/>
  <c r="F15" i="10"/>
  <c r="F17" i="10" s="1"/>
  <c r="A9" i="10"/>
  <c r="B8" i="10"/>
  <c r="B9" i="10" l="1"/>
  <c r="F18" i="10"/>
  <c r="H18" i="10"/>
  <c r="A10" i="10"/>
  <c r="B10" i="10" s="1"/>
  <c r="A11" i="10" l="1"/>
  <c r="F32" i="10"/>
  <c r="F19" i="10"/>
  <c r="H32" i="10"/>
  <c r="H40" i="10" s="1"/>
  <c r="H46" i="10" s="1"/>
  <c r="H19" i="10"/>
  <c r="A12" i="10"/>
  <c r="B11" i="10"/>
  <c r="F43" i="10" l="1"/>
  <c r="B12" i="10"/>
  <c r="A13" i="10"/>
  <c r="F46" i="10" l="1"/>
  <c r="F44" i="10"/>
  <c r="F45" i="10" s="1"/>
  <c r="F47" i="10" s="1"/>
  <c r="H44" i="10"/>
  <c r="H43" i="10"/>
  <c r="B13" i="10"/>
  <c r="A14" i="10"/>
  <c r="H45" i="10" l="1"/>
  <c r="H47" i="10" s="1"/>
  <c r="A15" i="10"/>
  <c r="B14" i="10"/>
  <c r="D15" i="10" s="1"/>
  <c r="B15" i="10" l="1"/>
  <c r="A17" i="10"/>
  <c r="A16" i="10"/>
  <c r="B16" i="10" s="1"/>
  <c r="A18" i="10" l="1"/>
  <c r="A19" i="10" s="1"/>
  <c r="B40" i="10" s="1"/>
  <c r="B17" i="10"/>
  <c r="D17" i="10"/>
  <c r="B36" i="10" l="1"/>
  <c r="D46" i="10" s="1"/>
  <c r="B45" i="10"/>
  <c r="B44" i="10"/>
  <c r="B19" i="10"/>
  <c r="B35" i="10"/>
  <c r="D44" i="10" s="1"/>
  <c r="B18" i="10"/>
  <c r="B46" i="10"/>
  <c r="B22" i="10"/>
  <c r="B43" i="10"/>
  <c r="D45" i="10" s="1"/>
  <c r="B27" i="10"/>
  <c r="B47" i="10"/>
  <c r="B30" i="10"/>
  <c r="B32" i="10"/>
  <c r="D43" i="10" s="1"/>
  <c r="B24" i="10"/>
  <c r="B39" i="10"/>
  <c r="B23" i="10"/>
  <c r="D32" i="10" l="1"/>
  <c r="D24" i="10"/>
</calcChain>
</file>

<file path=xl/sharedStrings.xml><?xml version="1.0" encoding="utf-8"?>
<sst xmlns="http://schemas.openxmlformats.org/spreadsheetml/2006/main" count="77" uniqueCount="51">
  <si>
    <t>MUNICÍPIO DE IJUÍ - PODER EXECUTIVO</t>
  </si>
  <si>
    <t>Encargos Sociais</t>
  </si>
  <si>
    <t>BDI</t>
  </si>
  <si>
    <t>B1.</t>
  </si>
  <si>
    <t>Reduzida Noturna</t>
  </si>
  <si>
    <t>Adicional Noturno</t>
  </si>
  <si>
    <t>Intrajornada</t>
  </si>
  <si>
    <t>Adicional Troca de Uniforme</t>
  </si>
  <si>
    <t>Total Mensal da Remuneração</t>
  </si>
  <si>
    <t>Beneficios Legais</t>
  </si>
  <si>
    <t>Valor</t>
  </si>
  <si>
    <t>Custo Efetivo Vale Transporte</t>
  </si>
  <si>
    <t>Total Beneficios</t>
  </si>
  <si>
    <t>Total Gasto em Encargos Sociais (R$/mês)</t>
  </si>
  <si>
    <t>Insumos Diversos</t>
  </si>
  <si>
    <t>E</t>
  </si>
  <si>
    <t>Resumo</t>
  </si>
  <si>
    <t>F</t>
  </si>
  <si>
    <t>Ijuí/RS,</t>
  </si>
  <si>
    <t>________________________</t>
  </si>
  <si>
    <t>Tempo de Trabalho (Horas de Trabalho/Mês)</t>
  </si>
  <si>
    <t>Remuneração por trabalhador</t>
  </si>
  <si>
    <t>Qtde de Profissionais</t>
  </si>
  <si>
    <t>Total de EPI's e Insumos (R$/mês)</t>
  </si>
  <si>
    <t>Total Gasto em Pessoal e EPI's (R$/mês)</t>
  </si>
  <si>
    <t>(Nome Reponsável)</t>
  </si>
  <si>
    <t>(Nome Empresa)</t>
  </si>
  <si>
    <t>Proposta Licitação</t>
  </si>
  <si>
    <t>Orçamento Executivo</t>
  </si>
  <si>
    <t xml:space="preserve">Total Administração Central, Lucro e Tributos </t>
  </si>
  <si>
    <t>Para elaboração da sua proposta preencha as células destacadas em amarelo</t>
  </si>
  <si>
    <r>
      <t xml:space="preserve">Salário </t>
    </r>
    <r>
      <rPr>
        <sz val="8"/>
        <color rgb="FF000000"/>
        <rFont val="Calibri"/>
        <family val="2"/>
      </rPr>
      <t>(proporcional ao tempo de trabalho)</t>
    </r>
  </si>
  <si>
    <t>Remuneração</t>
  </si>
  <si>
    <t>Custo Efetivo Vale Alimentação</t>
  </si>
  <si>
    <t>VALOR TOTAL DO CONTRATO</t>
  </si>
  <si>
    <t>____ de  ______________ de 2025</t>
  </si>
  <si>
    <t>Valor Diurno (1)</t>
  </si>
  <si>
    <t>Valor Noturno (2)</t>
  </si>
  <si>
    <t>Adicional de Risco de vida (20 %)</t>
  </si>
  <si>
    <r>
      <t xml:space="preserve">Total Remuneração </t>
    </r>
    <r>
      <rPr>
        <i/>
        <sz val="10"/>
        <color rgb="FF000000"/>
        <rFont val="Calibri"/>
        <family val="2"/>
      </rPr>
      <t>(sem Adicional Troca de Uniforme e adicional de risco)</t>
    </r>
  </si>
  <si>
    <t>Custo estimado para Locação de Equipamentos (R$/mês)</t>
  </si>
  <si>
    <t>Pessoal e EPI's com BDI (R$/mês)</t>
  </si>
  <si>
    <t>Instalação de Equipamentos para Monitoramento Eletronico em Comodato</t>
  </si>
  <si>
    <t>G</t>
  </si>
  <si>
    <t>BDI (%)</t>
  </si>
  <si>
    <t>Valor Mensal</t>
  </si>
  <si>
    <t>Custo Total estimado para Mobilização de Equipamentos (R$)</t>
  </si>
  <si>
    <t>Locação de Equipamentos de Videomonitoramento com BDI</t>
  </si>
  <si>
    <t>Mobilização de equipamentos com BDI</t>
  </si>
  <si>
    <t>SECRETARIA MUNICIPAL DE DESENVOLVIMENTO ECONÔMICO</t>
  </si>
  <si>
    <t>ANEXO 1 - PLANILHA DE CUSTOS - SERVIÇO DE VIGIA, PORTARIA E VIDEOMONITORAMENTO PARA O PARQUE REGIONAL DE FEIRAS E EXPOSIÇÕES WANDERLEI BURMANN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</si>
</sst>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 &quot;R$&quot;\ * #,##0.00_ ;_ &quot;R$&quot;\ * \-#,##0.00_ ;_ &quot;R$&quot;\ * &quot;-&quot;??_ ;_ @_ "/>
    <numFmt numFmtId="166" formatCode="_ * #,##0.00_ ;_ * \-#,##0.00_ ;_ * &quot;-&quot;??_ ;_ @_ "/>
    <numFmt numFmtId="167" formatCode="0.000"/>
    <numFmt numFmtId="168" formatCode="\ d&quot; de &quot;mmmm&quot; de &quot;yyyy"/>
    <numFmt numFmtId="169" formatCode="_(* #,##0.00_);_(* \(#,##0.00\);_(* &quot;-&quot;??_);_(@_)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1"/>
      <name val="Arial"/>
      <family val="2"/>
    </font>
    <font>
      <b/>
      <sz val="16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0"/>
      <name val="Calibri Light"/>
      <family val="2"/>
      <scheme val="major"/>
    </font>
    <font>
      <b/>
      <sz val="11"/>
      <name val="Calibri"/>
      <family val="2"/>
    </font>
    <font>
      <i/>
      <sz val="10"/>
      <name val="Calibri"/>
      <family val="2"/>
    </font>
    <font>
      <sz val="11"/>
      <name val="Calibri"/>
      <family val="2"/>
      <scheme val="minor"/>
    </font>
    <font>
      <b/>
      <sz val="14"/>
      <color indexed="8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</font>
    <font>
      <sz val="10"/>
      <color rgb="FF000000"/>
      <name val="Calibri"/>
      <family val="2"/>
    </font>
    <font>
      <b/>
      <sz val="10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i/>
      <sz val="11"/>
      <color theme="1"/>
      <name val="Calibri"/>
      <family val="2"/>
      <scheme val="minor"/>
    </font>
    <font>
      <sz val="8"/>
      <color rgb="FF000000"/>
      <name val="Calibri"/>
      <family val="2"/>
    </font>
    <font>
      <i/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</borders>
  <cellStyleXfs count="15">
    <xf numFmtId="0" fontId="0" fillId="0" borderId="0"/>
    <xf numFmtId="0" fontId="2" fillId="0" borderId="0"/>
    <xf numFmtId="9" fontId="3" fillId="0" borderId="0" applyFont="0" applyFill="0" applyBorder="0" applyAlignment="0" applyProtection="0"/>
    <xf numFmtId="166" fontId="6" fillId="0" borderId="0" applyFill="0" applyBorder="0" applyAlignment="0" applyProtection="0"/>
    <xf numFmtId="9" fontId="6" fillId="0" borderId="0" applyFill="0" applyBorder="0" applyAlignment="0" applyProtection="0"/>
    <xf numFmtId="165" fontId="6" fillId="0" borderId="0" applyFill="0" applyBorder="0" applyAlignment="0" applyProtection="0"/>
    <xf numFmtId="0" fontId="3" fillId="0" borderId="0"/>
    <xf numFmtId="0" fontId="6" fillId="0" borderId="0"/>
    <xf numFmtId="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166" fontId="3" fillId="0" borderId="0" applyFont="0" applyFill="0" applyBorder="0" applyAlignment="0" applyProtection="0"/>
    <xf numFmtId="9" fontId="6" fillId="0" borderId="0" applyFill="0" applyBorder="0" applyAlignment="0" applyProtection="0"/>
  </cellStyleXfs>
  <cellXfs count="138">
    <xf numFmtId="0" fontId="0" fillId="0" borderId="0" xfId="0"/>
    <xf numFmtId="0" fontId="0" fillId="2" borderId="0" xfId="0" applyFill="1"/>
    <xf numFmtId="0" fontId="2" fillId="0" borderId="0" xfId="1"/>
    <xf numFmtId="0" fontId="9" fillId="4" borderId="0" xfId="1" applyFont="1" applyFill="1"/>
    <xf numFmtId="0" fontId="10" fillId="4" borderId="0" xfId="1" applyFont="1" applyFill="1" applyAlignment="1">
      <alignment vertical="center"/>
    </xf>
    <xf numFmtId="0" fontId="10" fillId="4" borderId="0" xfId="1" applyFont="1" applyFill="1"/>
    <xf numFmtId="0" fontId="11" fillId="4" borderId="0" xfId="1" applyFont="1" applyFill="1" applyAlignment="1">
      <alignment wrapText="1"/>
    </xf>
    <xf numFmtId="0" fontId="14" fillId="0" borderId="0" xfId="1" applyFont="1"/>
    <xf numFmtId="0" fontId="14" fillId="0" borderId="0" xfId="1" applyFont="1" applyAlignment="1">
      <alignment wrapText="1"/>
    </xf>
    <xf numFmtId="0" fontId="4" fillId="5" borderId="0" xfId="1" applyFont="1" applyFill="1" applyAlignment="1">
      <alignment horizontal="center" vertical="center"/>
    </xf>
    <xf numFmtId="0" fontId="2" fillId="0" borderId="0" xfId="1" applyAlignment="1">
      <alignment vertical="center"/>
    </xf>
    <xf numFmtId="0" fontId="2" fillId="5" borderId="2" xfId="1" applyFill="1" applyBorder="1"/>
    <xf numFmtId="0" fontId="15" fillId="5" borderId="2" xfId="1" applyFont="1" applyFill="1" applyBorder="1" applyAlignment="1">
      <alignment vertical="center" wrapText="1"/>
    </xf>
    <xf numFmtId="0" fontId="14" fillId="5" borderId="2" xfId="1" applyFont="1" applyFill="1" applyBorder="1"/>
    <xf numFmtId="0" fontId="14" fillId="5" borderId="2" xfId="1" applyFont="1" applyFill="1" applyBorder="1" applyAlignment="1">
      <alignment wrapText="1"/>
    </xf>
    <xf numFmtId="0" fontId="4" fillId="5" borderId="2" xfId="1" applyFont="1" applyFill="1" applyBorder="1"/>
    <xf numFmtId="0" fontId="15" fillId="5" borderId="2" xfId="1" applyFont="1" applyFill="1" applyBorder="1" applyAlignment="1">
      <alignment wrapText="1"/>
    </xf>
    <xf numFmtId="0" fontId="15" fillId="5" borderId="2" xfId="1" applyFont="1" applyFill="1" applyBorder="1"/>
    <xf numFmtId="165" fontId="6" fillId="0" borderId="0" xfId="5"/>
    <xf numFmtId="10" fontId="6" fillId="0" borderId="0" xfId="4" applyNumberFormat="1"/>
    <xf numFmtId="0" fontId="16" fillId="3" borderId="0" xfId="1" applyFont="1" applyFill="1"/>
    <xf numFmtId="0" fontId="0" fillId="5" borderId="1" xfId="0" applyFill="1" applyBorder="1" applyAlignment="1">
      <alignment horizontal="center" vertical="center"/>
    </xf>
    <xf numFmtId="0" fontId="24" fillId="3" borderId="1" xfId="0" applyFont="1" applyFill="1" applyBorder="1" applyAlignment="1">
      <alignment horizontal="left" vertical="center" wrapText="1"/>
    </xf>
    <xf numFmtId="0" fontId="23" fillId="2" borderId="0" xfId="0" applyFont="1" applyFill="1" applyAlignment="1">
      <alignment vertical="center" wrapText="1"/>
    </xf>
    <xf numFmtId="0" fontId="23" fillId="2" borderId="0" xfId="0" applyFont="1" applyFill="1" applyAlignment="1">
      <alignment vertical="center"/>
    </xf>
    <xf numFmtId="165" fontId="4" fillId="2" borderId="0" xfId="0" applyNumberFormat="1" applyFont="1" applyFill="1" applyAlignment="1">
      <alignment horizontal="center"/>
    </xf>
    <xf numFmtId="0" fontId="4" fillId="5" borderId="1" xfId="0" applyFont="1" applyFill="1" applyBorder="1" applyAlignment="1">
      <alignment vertical="center" wrapText="1"/>
    </xf>
    <xf numFmtId="0" fontId="25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left" vertical="center" wrapText="1"/>
    </xf>
    <xf numFmtId="0" fontId="17" fillId="5" borderId="6" xfId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/>
    </xf>
    <xf numFmtId="0" fontId="16" fillId="3" borderId="1" xfId="1" applyFont="1" applyFill="1" applyBorder="1" applyAlignment="1">
      <alignment horizontal="center" vertical="center"/>
    </xf>
    <xf numFmtId="0" fontId="18" fillId="5" borderId="1" xfId="1" applyFont="1" applyFill="1" applyBorder="1" applyAlignment="1">
      <alignment vertical="center"/>
    </xf>
    <xf numFmtId="0" fontId="14" fillId="3" borderId="1" xfId="1" applyFont="1" applyFill="1" applyBorder="1" applyAlignment="1">
      <alignment vertical="center"/>
    </xf>
    <xf numFmtId="167" fontId="19" fillId="3" borderId="1" xfId="3" applyNumberFormat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vertical="center" wrapText="1"/>
    </xf>
    <xf numFmtId="164" fontId="16" fillId="3" borderId="1" xfId="1" applyNumberFormat="1" applyFont="1" applyFill="1" applyBorder="1" applyAlignment="1">
      <alignment horizontal="center" vertical="center"/>
    </xf>
    <xf numFmtId="0" fontId="16" fillId="3" borderId="1" xfId="1" applyFont="1" applyFill="1" applyBorder="1" applyAlignment="1">
      <alignment vertical="center" wrapText="1"/>
    </xf>
    <xf numFmtId="0" fontId="17" fillId="5" borderId="1" xfId="1" applyFont="1" applyFill="1" applyBorder="1" applyAlignment="1">
      <alignment vertical="center" wrapText="1"/>
    </xf>
    <xf numFmtId="164" fontId="7" fillId="5" borderId="1" xfId="5" applyNumberFormat="1" applyFont="1" applyFill="1" applyBorder="1" applyAlignment="1">
      <alignment horizontal="center" vertical="center"/>
    </xf>
    <xf numFmtId="0" fontId="18" fillId="3" borderId="1" xfId="1" applyFont="1" applyFill="1" applyBorder="1" applyAlignment="1">
      <alignment vertical="center"/>
    </xf>
    <xf numFmtId="0" fontId="20" fillId="5" borderId="1" xfId="1" applyFont="1" applyFill="1" applyBorder="1" applyAlignment="1">
      <alignment vertical="center"/>
    </xf>
    <xf numFmtId="164" fontId="7" fillId="5" borderId="7" xfId="5" applyNumberFormat="1" applyFont="1" applyFill="1" applyBorder="1" applyAlignment="1">
      <alignment horizontal="center" vertical="center"/>
    </xf>
    <xf numFmtId="0" fontId="15" fillId="5" borderId="1" xfId="1" applyFont="1" applyFill="1" applyBorder="1" applyAlignment="1">
      <alignment vertical="center" wrapText="1"/>
    </xf>
    <xf numFmtId="0" fontId="20" fillId="5" borderId="10" xfId="1" applyFont="1" applyFill="1" applyBorder="1" applyAlignment="1">
      <alignment vertical="center"/>
    </xf>
    <xf numFmtId="0" fontId="2" fillId="5" borderId="1" xfId="1" applyFill="1" applyBorder="1" applyAlignment="1">
      <alignment vertical="center"/>
    </xf>
    <xf numFmtId="0" fontId="16" fillId="0" borderId="1" xfId="1" applyFont="1" applyBorder="1" applyAlignment="1">
      <alignment vertical="center" wrapText="1"/>
    </xf>
    <xf numFmtId="0" fontId="2" fillId="5" borderId="1" xfId="1" applyFill="1" applyBorder="1"/>
    <xf numFmtId="0" fontId="17" fillId="5" borderId="1" xfId="1" applyFont="1" applyFill="1" applyBorder="1" applyAlignment="1">
      <alignment wrapText="1"/>
    </xf>
    <xf numFmtId="0" fontId="2" fillId="5" borderId="5" xfId="1" applyFill="1" applyBorder="1"/>
    <xf numFmtId="0" fontId="15" fillId="5" borderId="5" xfId="1" applyFont="1" applyFill="1" applyBorder="1" applyAlignment="1">
      <alignment vertical="center" wrapText="1"/>
    </xf>
    <xf numFmtId="0" fontId="14" fillId="5" borderId="5" xfId="1" applyFont="1" applyFill="1" applyBorder="1"/>
    <xf numFmtId="0" fontId="14" fillId="5" borderId="5" xfId="1" applyFont="1" applyFill="1" applyBorder="1" applyAlignment="1">
      <alignment wrapText="1"/>
    </xf>
    <xf numFmtId="164" fontId="16" fillId="6" borderId="1" xfId="1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vertical="center" wrapText="1"/>
    </xf>
    <xf numFmtId="10" fontId="6" fillId="0" borderId="0" xfId="4" applyNumberFormat="1" applyProtection="1">
      <protection locked="0"/>
    </xf>
    <xf numFmtId="0" fontId="2" fillId="3" borderId="0" xfId="1" applyFill="1" applyProtection="1">
      <protection locked="0"/>
    </xf>
    <xf numFmtId="0" fontId="2" fillId="0" borderId="0" xfId="1" applyProtection="1">
      <protection locked="0"/>
    </xf>
    <xf numFmtId="0" fontId="18" fillId="3" borderId="0" xfId="1" applyFont="1" applyFill="1" applyAlignment="1" applyProtection="1">
      <alignment horizontal="center"/>
      <protection locked="0"/>
    </xf>
    <xf numFmtId="0" fontId="18" fillId="3" borderId="0" xfId="1" applyFont="1" applyFill="1" applyProtection="1">
      <protection locked="0"/>
    </xf>
    <xf numFmtId="0" fontId="16" fillId="3" borderId="0" xfId="1" applyFont="1" applyFill="1" applyAlignment="1" applyProtection="1">
      <alignment horizontal="center"/>
      <protection locked="0"/>
    </xf>
    <xf numFmtId="0" fontId="16" fillId="3" borderId="0" xfId="1" applyFont="1" applyFill="1" applyProtection="1">
      <protection locked="0"/>
    </xf>
    <xf numFmtId="0" fontId="2" fillId="5" borderId="4" xfId="1" applyFill="1" applyBorder="1"/>
    <xf numFmtId="0" fontId="14" fillId="3" borderId="4" xfId="1" applyFont="1" applyFill="1" applyBorder="1" applyAlignment="1">
      <alignment wrapText="1"/>
    </xf>
    <xf numFmtId="0" fontId="13" fillId="2" borderId="0" xfId="1" applyFont="1" applyFill="1"/>
    <xf numFmtId="0" fontId="10" fillId="4" borderId="3" xfId="1" applyFont="1" applyFill="1" applyBorder="1"/>
    <xf numFmtId="0" fontId="7" fillId="4" borderId="3" xfId="1" applyFont="1" applyFill="1" applyBorder="1" applyAlignment="1">
      <alignment wrapText="1"/>
    </xf>
    <xf numFmtId="0" fontId="7" fillId="4" borderId="3" xfId="1" applyFont="1" applyFill="1" applyBorder="1"/>
    <xf numFmtId="0" fontId="0" fillId="0" borderId="0" xfId="0" applyAlignment="1">
      <alignment vertical="center"/>
    </xf>
    <xf numFmtId="168" fontId="18" fillId="6" borderId="0" xfId="1" applyNumberFormat="1" applyFont="1" applyFill="1" applyAlignment="1" applyProtection="1">
      <alignment horizontal="left"/>
      <protection locked="0"/>
    </xf>
    <xf numFmtId="0" fontId="2" fillId="6" borderId="0" xfId="1" applyFill="1" applyProtection="1">
      <protection locked="0"/>
    </xf>
    <xf numFmtId="0" fontId="16" fillId="6" borderId="0" xfId="1" applyFont="1" applyFill="1" applyAlignment="1" applyProtection="1">
      <alignment horizontal="center"/>
      <protection locked="0"/>
    </xf>
    <xf numFmtId="0" fontId="2" fillId="6" borderId="0" xfId="1" applyFill="1" applyAlignment="1" applyProtection="1">
      <alignment horizontal="right"/>
      <protection locked="0"/>
    </xf>
    <xf numFmtId="0" fontId="8" fillId="4" borderId="0" xfId="1" applyFont="1" applyFill="1" applyAlignment="1">
      <alignment horizontal="center" vertical="center"/>
    </xf>
    <xf numFmtId="0" fontId="10" fillId="3" borderId="0" xfId="1" applyFont="1" applyFill="1" applyAlignment="1">
      <alignment horizontal="center" vertical="center"/>
    </xf>
    <xf numFmtId="0" fontId="10" fillId="4" borderId="0" xfId="1" applyFont="1" applyFill="1" applyAlignment="1">
      <alignment horizontal="center"/>
    </xf>
    <xf numFmtId="0" fontId="21" fillId="5" borderId="10" xfId="1" applyFont="1" applyFill="1" applyBorder="1" applyAlignment="1">
      <alignment horizontal="center" vertical="center" wrapText="1"/>
    </xf>
    <xf numFmtId="0" fontId="17" fillId="5" borderId="1" xfId="1" applyFont="1" applyFill="1" applyBorder="1" applyAlignment="1">
      <alignment horizontal="center" vertical="center" wrapText="1"/>
    </xf>
    <xf numFmtId="0" fontId="26" fillId="5" borderId="0" xfId="1" applyFont="1" applyFill="1" applyAlignment="1">
      <alignment horizontal="left" vertical="center" wrapText="1"/>
    </xf>
    <xf numFmtId="0" fontId="16" fillId="3" borderId="1" xfId="1" applyFont="1" applyFill="1" applyBorder="1" applyAlignment="1">
      <alignment horizontal="center" vertical="center" wrapText="1"/>
    </xf>
    <xf numFmtId="0" fontId="27" fillId="0" borderId="1" xfId="1" applyFont="1" applyBorder="1" applyAlignment="1">
      <alignment horizontal="center" vertical="center" wrapText="1"/>
    </xf>
    <xf numFmtId="0" fontId="16" fillId="3" borderId="9" xfId="1" applyFont="1" applyFill="1" applyBorder="1" applyAlignment="1">
      <alignment horizontal="center" vertical="center" wrapText="1"/>
    </xf>
    <xf numFmtId="0" fontId="31" fillId="6" borderId="2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" fontId="25" fillId="3" borderId="1" xfId="0" applyNumberFormat="1" applyFont="1" applyFill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  <xf numFmtId="0" fontId="16" fillId="3" borderId="4" xfId="1" applyFont="1" applyFill="1" applyBorder="1" applyAlignment="1">
      <alignment horizontal="center" wrapText="1"/>
    </xf>
    <xf numFmtId="1" fontId="24" fillId="3" borderId="1" xfId="0" applyNumberFormat="1" applyFont="1" applyFill="1" applyBorder="1" applyAlignment="1">
      <alignment horizontal="center" vertical="center" wrapText="1"/>
    </xf>
    <xf numFmtId="1" fontId="28" fillId="2" borderId="1" xfId="0" applyNumberFormat="1" applyFont="1" applyFill="1" applyBorder="1" applyAlignment="1">
      <alignment horizontal="center" vertical="center" wrapText="1"/>
    </xf>
    <xf numFmtId="0" fontId="17" fillId="5" borderId="1" xfId="1" applyFont="1" applyFill="1" applyBorder="1" applyAlignment="1">
      <alignment horizontal="center" wrapText="1"/>
    </xf>
    <xf numFmtId="0" fontId="17" fillId="5" borderId="9" xfId="1" applyFont="1" applyFill="1" applyBorder="1" applyAlignment="1">
      <alignment horizontal="center" wrapText="1"/>
    </xf>
    <xf numFmtId="164" fontId="4" fillId="5" borderId="1" xfId="0" applyNumberFormat="1" applyFont="1" applyFill="1" applyBorder="1" applyAlignment="1">
      <alignment horizontal="center" vertical="center"/>
    </xf>
    <xf numFmtId="165" fontId="15" fillId="2" borderId="8" xfId="0" applyNumberFormat="1" applyFont="1" applyFill="1" applyBorder="1" applyAlignment="1">
      <alignment horizontal="center" vertical="center" wrapText="1"/>
    </xf>
    <xf numFmtId="165" fontId="15" fillId="2" borderId="4" xfId="0" applyNumberFormat="1" applyFont="1" applyFill="1" applyBorder="1" applyAlignment="1">
      <alignment horizontal="center" vertical="center" wrapText="1"/>
    </xf>
    <xf numFmtId="164" fontId="14" fillId="0" borderId="7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4" fontId="5" fillId="3" borderId="7" xfId="2" applyNumberFormat="1" applyFont="1" applyFill="1" applyBorder="1" applyAlignment="1">
      <alignment horizontal="center" vertical="center"/>
    </xf>
    <xf numFmtId="164" fontId="5" fillId="3" borderId="1" xfId="2" applyNumberFormat="1" applyFont="1" applyFill="1" applyBorder="1" applyAlignment="1">
      <alignment horizontal="center" vertical="center"/>
    </xf>
    <xf numFmtId="164" fontId="16" fillId="6" borderId="1" xfId="1" applyNumberFormat="1" applyFont="1" applyFill="1" applyBorder="1" applyAlignment="1" applyProtection="1">
      <alignment horizontal="center" vertical="center"/>
      <protection locked="0"/>
    </xf>
    <xf numFmtId="165" fontId="17" fillId="7" borderId="4" xfId="1" applyNumberFormat="1" applyFont="1" applyFill="1" applyBorder="1" applyAlignment="1">
      <alignment horizontal="center" vertical="center" wrapText="1"/>
    </xf>
    <xf numFmtId="164" fontId="30" fillId="3" borderId="7" xfId="2" applyNumberFormat="1" applyFont="1" applyFill="1" applyBorder="1" applyAlignment="1">
      <alignment horizontal="center" vertical="center"/>
    </xf>
    <xf numFmtId="164" fontId="30" fillId="3" borderId="1" xfId="2" applyNumberFormat="1" applyFont="1" applyFill="1" applyBorder="1" applyAlignment="1">
      <alignment horizontal="center" vertical="center"/>
    </xf>
    <xf numFmtId="164" fontId="29" fillId="2" borderId="1" xfId="2" applyNumberFormat="1" applyFont="1" applyFill="1" applyBorder="1" applyAlignment="1">
      <alignment horizontal="center" vertical="center"/>
    </xf>
    <xf numFmtId="164" fontId="16" fillId="3" borderId="8" xfId="1" applyNumberFormat="1" applyFont="1" applyFill="1" applyBorder="1" applyAlignment="1">
      <alignment horizontal="center"/>
    </xf>
    <xf numFmtId="164" fontId="16" fillId="3" borderId="4" xfId="1" applyNumberFormat="1" applyFont="1" applyFill="1" applyBorder="1" applyAlignment="1">
      <alignment horizontal="center"/>
    </xf>
    <xf numFmtId="164" fontId="17" fillId="5" borderId="1" xfId="1" applyNumberFormat="1" applyFont="1" applyFill="1" applyBorder="1" applyAlignment="1">
      <alignment horizontal="center"/>
    </xf>
    <xf numFmtId="165" fontId="15" fillId="5" borderId="5" xfId="1" applyNumberFormat="1" applyFont="1" applyFill="1" applyBorder="1" applyAlignment="1">
      <alignment horizontal="center"/>
    </xf>
    <xf numFmtId="164" fontId="16" fillId="0" borderId="7" xfId="1" applyNumberFormat="1" applyFont="1" applyBorder="1" applyAlignment="1">
      <alignment horizontal="center" vertical="center"/>
    </xf>
    <xf numFmtId="164" fontId="16" fillId="0" borderId="1" xfId="1" applyNumberFormat="1" applyFont="1" applyBorder="1" applyAlignment="1">
      <alignment horizontal="center" vertical="center"/>
    </xf>
    <xf numFmtId="164" fontId="17" fillId="5" borderId="7" xfId="1" applyNumberFormat="1" applyFont="1" applyFill="1" applyBorder="1" applyAlignment="1">
      <alignment horizontal="center"/>
    </xf>
    <xf numFmtId="0" fontId="12" fillId="3" borderId="0" xfId="1" applyFont="1" applyFill="1" applyAlignment="1">
      <alignment horizontal="center" vertical="center" wrapText="1"/>
    </xf>
    <xf numFmtId="0" fontId="21" fillId="5" borderId="1" xfId="1" applyFont="1" applyFill="1" applyBorder="1" applyAlignment="1">
      <alignment horizontal="center" vertical="center" wrapText="1"/>
    </xf>
    <xf numFmtId="164" fontId="7" fillId="5" borderId="7" xfId="5" applyNumberFormat="1" applyFont="1" applyFill="1" applyBorder="1" applyAlignment="1">
      <alignment horizontal="center" vertical="center"/>
    </xf>
    <xf numFmtId="164" fontId="7" fillId="5" borderId="9" xfId="5" applyNumberFormat="1" applyFont="1" applyFill="1" applyBorder="1" applyAlignment="1">
      <alignment horizontal="center" vertical="center"/>
    </xf>
    <xf numFmtId="0" fontId="15" fillId="5" borderId="10" xfId="1" applyFont="1" applyFill="1" applyBorder="1" applyAlignment="1">
      <alignment vertical="center" wrapText="1"/>
    </xf>
    <xf numFmtId="164" fontId="6" fillId="5" borderId="11" xfId="5" applyNumberFormat="1" applyFont="1" applyFill="1" applyBorder="1" applyAlignment="1">
      <alignment horizontal="center" vertical="center"/>
    </xf>
    <xf numFmtId="164" fontId="6" fillId="5" borderId="12" xfId="5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23" fillId="2" borderId="4" xfId="0" applyFont="1" applyFill="1" applyBorder="1" applyAlignment="1">
      <alignment horizontal="left" vertical="center" wrapText="1"/>
    </xf>
    <xf numFmtId="0" fontId="23" fillId="2" borderId="13" xfId="0" applyFont="1" applyFill="1" applyBorder="1" applyAlignment="1">
      <alignment horizontal="left" vertical="center" wrapText="1"/>
    </xf>
    <xf numFmtId="0" fontId="34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vertical="center" wrapText="1"/>
    </xf>
    <xf numFmtId="0" fontId="15" fillId="5" borderId="1" xfId="0" applyFont="1" applyFill="1" applyBorder="1" applyAlignment="1">
      <alignment horizontal="center" vertical="center" wrapText="1"/>
    </xf>
    <xf numFmtId="10" fontId="15" fillId="5" borderId="7" xfId="2" applyNumberFormat="1" applyFont="1" applyFill="1" applyBorder="1" applyAlignment="1">
      <alignment horizontal="center" vertical="center"/>
    </xf>
    <xf numFmtId="10" fontId="15" fillId="5" borderId="1" xfId="2" applyNumberFormat="1" applyFont="1" applyFill="1" applyBorder="1" applyAlignment="1">
      <alignment horizontal="center" vertical="center"/>
    </xf>
    <xf numFmtId="0" fontId="28" fillId="5" borderId="1" xfId="0" applyFont="1" applyFill="1" applyBorder="1" applyAlignment="1">
      <alignment horizontal="left" vertical="center" wrapText="1"/>
    </xf>
    <xf numFmtId="164" fontId="35" fillId="5" borderId="7" xfId="2" applyNumberFormat="1" applyFont="1" applyFill="1" applyBorder="1" applyAlignment="1">
      <alignment horizontal="center" vertical="center"/>
    </xf>
    <xf numFmtId="164" fontId="35" fillId="5" borderId="1" xfId="2" applyNumberFormat="1" applyFont="1" applyFill="1" applyBorder="1" applyAlignment="1">
      <alignment horizontal="center" vertical="center"/>
    </xf>
    <xf numFmtId="0" fontId="14" fillId="0" borderId="14" xfId="1" applyFont="1" applyBorder="1"/>
    <xf numFmtId="0" fontId="14" fillId="0" borderId="10" xfId="1" applyFont="1" applyBorder="1"/>
    <xf numFmtId="165" fontId="15" fillId="2" borderId="6" xfId="1" applyNumberFormat="1" applyFont="1" applyFill="1" applyBorder="1" applyAlignment="1">
      <alignment horizontal="center" vertical="center" wrapText="1"/>
    </xf>
    <xf numFmtId="165" fontId="15" fillId="2" borderId="0" xfId="1" applyNumberFormat="1" applyFont="1" applyFill="1" applyBorder="1" applyAlignment="1">
      <alignment horizontal="center" vertical="center" wrapText="1"/>
    </xf>
    <xf numFmtId="165" fontId="17" fillId="7" borderId="0" xfId="1" applyNumberFormat="1" applyFont="1" applyFill="1" applyAlignment="1">
      <alignment horizontal="center" vertical="center" wrapText="1"/>
    </xf>
    <xf numFmtId="165" fontId="15" fillId="5" borderId="15" xfId="1" applyNumberFormat="1" applyFont="1" applyFill="1" applyBorder="1" applyAlignment="1">
      <alignment horizontal="center"/>
    </xf>
    <xf numFmtId="165" fontId="15" fillId="5" borderId="1" xfId="1" applyNumberFormat="1" applyFont="1" applyFill="1" applyBorder="1" applyAlignment="1">
      <alignment horizontal="center"/>
    </xf>
  </cellXfs>
  <cellStyles count="15">
    <cellStyle name="Moeda 2" xfId="5" xr:uid="{773E965B-74AB-44C1-9541-802FCD253D9E}"/>
    <cellStyle name="Moeda 3" xfId="11" xr:uid="{B1FB82D9-5A4C-48A8-B9EE-2C58CC2C89F0}"/>
    <cellStyle name="Normal" xfId="0" builtinId="0"/>
    <cellStyle name="Normal 2 2" xfId="7" xr:uid="{0B238844-A876-4963-8E97-14D3D99B86AC}"/>
    <cellStyle name="Normal 3" xfId="1" xr:uid="{00000000-0005-0000-0000-000001000000}"/>
    <cellStyle name="Normal 3 2" xfId="6" xr:uid="{12C9FB42-38C4-4029-956B-347217E68BB4}"/>
    <cellStyle name="Porcentagem" xfId="2" builtinId="5"/>
    <cellStyle name="Porcentagem 2" xfId="4" xr:uid="{9488FE84-486A-4B38-93C0-947B27FAD129}"/>
    <cellStyle name="Porcentagem 2 2" xfId="8" xr:uid="{ADBCA961-8E1F-4A2B-A231-F3C162C1B4CA}"/>
    <cellStyle name="Porcentagem 3" xfId="14" xr:uid="{47A8B28C-B2FC-485B-9B74-1F4628138987}"/>
    <cellStyle name="Vírgula 2" xfId="3" xr:uid="{EE4A958E-0A4A-450B-A030-F761FBD38CCE}"/>
    <cellStyle name="Vírgula 2 2" xfId="9" xr:uid="{E370A60D-8103-4815-BE22-B434AF70F4F1}"/>
    <cellStyle name="Vírgula 2 2 2" xfId="12" xr:uid="{F0770407-EAA1-4091-8807-97674E59D6A4}"/>
    <cellStyle name="Vírgula 3" xfId="10" xr:uid="{96536CFD-07F4-4D11-AD0F-B833C7EE729B}"/>
    <cellStyle name="Vírgula 4" xfId="13" xr:uid="{28B68FA5-365D-44E1-A11A-4AF82E7FE5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0</xdr:row>
          <xdr:rowOff>38100</xdr:rowOff>
        </xdr:from>
        <xdr:to>
          <xdr:col>2</xdr:col>
          <xdr:colOff>238125</xdr:colOff>
          <xdr:row>2</xdr:row>
          <xdr:rowOff>209550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1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005C2-CE20-47B7-B470-20A893A57E6C}">
  <dimension ref="A1:Q67"/>
  <sheetViews>
    <sheetView showGridLines="0" tabSelected="1" zoomScale="115" zoomScaleNormal="115" zoomScaleSheetLayoutView="175" workbookViewId="0">
      <pane ySplit="5" topLeftCell="A34" activePane="bottomLeft" state="frozen"/>
      <selection pane="bottomLeft" activeCell="B5" sqref="B5:I5"/>
    </sheetView>
  </sheetViews>
  <sheetFormatPr defaultRowHeight="15" x14ac:dyDescent="0.25"/>
  <cols>
    <col min="1" max="1" width="1.140625" style="2" customWidth="1"/>
    <col min="2" max="2" width="5.5703125" style="2" customWidth="1"/>
    <col min="3" max="3" width="36.140625" style="8" customWidth="1"/>
    <col min="4" max="4" width="14.7109375" style="7" customWidth="1"/>
    <col min="5" max="5" width="11.5703125" style="8" customWidth="1"/>
    <col min="6" max="6" width="12.42578125" style="8" customWidth="1"/>
    <col min="7" max="7" width="12.140625" style="8" customWidth="1"/>
    <col min="8" max="8" width="13" style="7" customWidth="1"/>
    <col min="9" max="9" width="11.7109375" style="7" customWidth="1"/>
    <col min="10" max="16384" width="9.140625" style="2"/>
  </cols>
  <sheetData>
    <row r="1" spans="1:16" ht="18" x14ac:dyDescent="0.25">
      <c r="B1" s="74" t="s">
        <v>0</v>
      </c>
      <c r="C1" s="74"/>
      <c r="D1" s="74"/>
      <c r="E1" s="74"/>
      <c r="F1" s="74"/>
      <c r="G1" s="74"/>
      <c r="H1" s="74"/>
      <c r="I1" s="74"/>
      <c r="J1" s="3"/>
      <c r="K1" s="3"/>
      <c r="L1" s="3"/>
      <c r="M1" s="3"/>
      <c r="N1" s="3"/>
      <c r="O1" s="3"/>
      <c r="P1" s="3"/>
    </row>
    <row r="2" spans="1:16" ht="15.75" x14ac:dyDescent="0.25">
      <c r="B2" s="4"/>
      <c r="C2" s="75" t="s">
        <v>49</v>
      </c>
      <c r="D2" s="75"/>
      <c r="E2" s="75"/>
      <c r="F2" s="75"/>
      <c r="G2" s="75"/>
      <c r="H2" s="75"/>
      <c r="I2" s="75"/>
      <c r="J2" s="5"/>
      <c r="K2" s="5"/>
      <c r="L2" s="5"/>
      <c r="M2" s="5"/>
      <c r="N2" s="5"/>
      <c r="O2" s="5"/>
      <c r="P2" s="5"/>
    </row>
    <row r="3" spans="1:16" ht="29.25" customHeight="1" x14ac:dyDescent="0.25">
      <c r="B3" s="6"/>
      <c r="C3" s="113" t="s">
        <v>50</v>
      </c>
      <c r="D3" s="113"/>
      <c r="E3" s="113"/>
      <c r="F3" s="113"/>
      <c r="G3" s="113"/>
      <c r="H3" s="113"/>
      <c r="I3" s="113"/>
      <c r="J3" s="5"/>
      <c r="K3" s="5"/>
      <c r="L3" s="5"/>
      <c r="M3" s="5"/>
      <c r="N3" s="5"/>
      <c r="O3" s="5"/>
      <c r="P3" s="5"/>
    </row>
    <row r="4" spans="1:16" ht="4.5" customHeight="1" x14ac:dyDescent="0.25">
      <c r="B4" s="66"/>
      <c r="C4" s="67"/>
      <c r="D4" s="68"/>
      <c r="E4" s="67"/>
      <c r="F4" s="67"/>
      <c r="G4" s="67"/>
      <c r="H4" s="68"/>
      <c r="I4" s="68"/>
      <c r="J4" s="5"/>
      <c r="K4" s="5"/>
      <c r="L4" s="76"/>
      <c r="M4" s="76"/>
      <c r="N4" s="5"/>
      <c r="O4" s="5"/>
      <c r="P4" s="5"/>
    </row>
    <row r="5" spans="1:16" customFormat="1" ht="15" customHeight="1" x14ac:dyDescent="0.25">
      <c r="A5" s="69"/>
      <c r="B5" s="83" t="s">
        <v>30</v>
      </c>
      <c r="C5" s="83"/>
      <c r="D5" s="83"/>
      <c r="E5" s="83"/>
      <c r="F5" s="83"/>
      <c r="G5" s="83"/>
      <c r="H5" s="83"/>
      <c r="I5" s="83"/>
    </row>
    <row r="6" spans="1:16" ht="19.5" customHeight="1" x14ac:dyDescent="0.35">
      <c r="B6" s="65"/>
      <c r="C6" s="65"/>
      <c r="D6" s="65"/>
      <c r="E6" s="65"/>
      <c r="F6" s="133" t="s">
        <v>28</v>
      </c>
      <c r="G6" s="134"/>
      <c r="H6" s="135" t="s">
        <v>27</v>
      </c>
      <c r="I6" s="135"/>
    </row>
    <row r="7" spans="1:16" ht="28.5" customHeight="1" x14ac:dyDescent="0.25">
      <c r="B7" s="9"/>
      <c r="C7" s="79" t="s">
        <v>32</v>
      </c>
      <c r="D7" s="79"/>
      <c r="E7" s="79"/>
      <c r="F7" s="30" t="s">
        <v>36</v>
      </c>
      <c r="G7" s="30" t="s">
        <v>37</v>
      </c>
      <c r="H7" s="30" t="s">
        <v>36</v>
      </c>
      <c r="I7" s="30" t="s">
        <v>37</v>
      </c>
    </row>
    <row r="8" spans="1:16" x14ac:dyDescent="0.25">
      <c r="A8" s="10" t="s">
        <v>3</v>
      </c>
      <c r="B8" s="33" t="str">
        <f>CONCATENATE(A8,COUNTIF($A$6:A8,A8))</f>
        <v>B1.1</v>
      </c>
      <c r="C8" s="34" t="s">
        <v>20</v>
      </c>
      <c r="D8" s="80"/>
      <c r="E8" s="80"/>
      <c r="F8" s="35">
        <v>207.69200000000001</v>
      </c>
      <c r="G8" s="35">
        <v>207.69200000000001</v>
      </c>
      <c r="H8" s="35">
        <v>207.69200000000001</v>
      </c>
      <c r="I8" s="35">
        <v>207.69200000000001</v>
      </c>
    </row>
    <row r="9" spans="1:16" x14ac:dyDescent="0.25">
      <c r="A9" s="10" t="str">
        <f>A8</f>
        <v>B1.</v>
      </c>
      <c r="B9" s="33" t="str">
        <f>CONCATENATE(A9,COUNTIF($A$6:A9,A9))</f>
        <v>B1.2</v>
      </c>
      <c r="C9" s="36" t="s">
        <v>31</v>
      </c>
      <c r="D9" s="80"/>
      <c r="E9" s="80"/>
      <c r="F9" s="37">
        <v>1742.54</v>
      </c>
      <c r="G9" s="37">
        <v>1742.54</v>
      </c>
      <c r="H9" s="54"/>
      <c r="I9" s="54"/>
    </row>
    <row r="10" spans="1:16" s="10" customFormat="1" x14ac:dyDescent="0.25">
      <c r="A10" s="10" t="str">
        <f>A9</f>
        <v>B1.</v>
      </c>
      <c r="B10" s="33" t="str">
        <f>CONCATENATE(A10,COUNTIF($A$6:A10,A10))</f>
        <v>B1.3</v>
      </c>
      <c r="C10" s="36" t="s">
        <v>38</v>
      </c>
      <c r="D10" s="80"/>
      <c r="E10" s="80"/>
      <c r="F10" s="37">
        <v>348.51</v>
      </c>
      <c r="G10" s="37">
        <v>348.51</v>
      </c>
      <c r="H10" s="54"/>
      <c r="I10" s="54"/>
    </row>
    <row r="11" spans="1:16" s="10" customFormat="1" x14ac:dyDescent="0.25">
      <c r="A11" s="10" t="str">
        <f t="shared" ref="A11:A19" si="0">A10</f>
        <v>B1.</v>
      </c>
      <c r="B11" s="33" t="str">
        <f>CONCATENATE(A11,COUNTIF($A$6:A11,A11))</f>
        <v>B1.4</v>
      </c>
      <c r="C11" s="36" t="s">
        <v>4</v>
      </c>
      <c r="D11" s="80"/>
      <c r="E11" s="80"/>
      <c r="F11" s="37">
        <v>0</v>
      </c>
      <c r="G11" s="37">
        <v>291.25</v>
      </c>
      <c r="H11" s="54"/>
      <c r="I11" s="54"/>
    </row>
    <row r="12" spans="1:16" s="10" customFormat="1" x14ac:dyDescent="0.25">
      <c r="A12" s="10" t="str">
        <f t="shared" si="0"/>
        <v>B1.</v>
      </c>
      <c r="B12" s="33" t="str">
        <f>CONCATENATE(A12,COUNTIF($A$6:A12,A12))</f>
        <v>B1.5</v>
      </c>
      <c r="C12" s="36" t="s">
        <v>5</v>
      </c>
      <c r="D12" s="80"/>
      <c r="E12" s="82"/>
      <c r="F12" s="37">
        <v>0</v>
      </c>
      <c r="G12" s="37">
        <v>226.53</v>
      </c>
      <c r="H12" s="54"/>
      <c r="I12" s="54"/>
    </row>
    <row r="13" spans="1:16" s="10" customFormat="1" x14ac:dyDescent="0.25">
      <c r="A13" s="10" t="str">
        <f t="shared" si="0"/>
        <v>B1.</v>
      </c>
      <c r="B13" s="33" t="str">
        <f>CONCATENATE(A13,COUNTIF($A$6:A13,A13))</f>
        <v>B1.6</v>
      </c>
      <c r="C13" s="38" t="s">
        <v>6</v>
      </c>
      <c r="D13" s="80"/>
      <c r="E13" s="80"/>
      <c r="F13" s="37">
        <v>62.93</v>
      </c>
      <c r="G13" s="37">
        <v>86.3</v>
      </c>
      <c r="H13" s="54"/>
      <c r="I13" s="54"/>
    </row>
    <row r="14" spans="1:16" s="10" customFormat="1" x14ac:dyDescent="0.25">
      <c r="A14" s="10" t="str">
        <f t="shared" si="0"/>
        <v>B1.</v>
      </c>
      <c r="B14" s="33" t="str">
        <f>CONCATENATE(A14,COUNTIF($A$6:A14,A14))</f>
        <v>B1.7</v>
      </c>
      <c r="C14" s="38" t="s">
        <v>7</v>
      </c>
      <c r="D14" s="80"/>
      <c r="E14" s="80"/>
      <c r="F14" s="37">
        <v>31.46</v>
      </c>
      <c r="G14" s="37">
        <v>31.46</v>
      </c>
      <c r="H14" s="54"/>
      <c r="I14" s="54"/>
    </row>
    <row r="15" spans="1:16" s="10" customFormat="1" x14ac:dyDescent="0.25">
      <c r="A15" s="10" t="str">
        <f t="shared" si="0"/>
        <v>B1.</v>
      </c>
      <c r="B15" s="33" t="str">
        <f>CONCATENATE(A15,COUNTIF($A$6:A15,A15))</f>
        <v>B1.8</v>
      </c>
      <c r="C15" s="39" t="s">
        <v>21</v>
      </c>
      <c r="D15" s="78" t="str">
        <f>CONCATENATE("Soma (",B9," : ",B14,")")</f>
        <v>Soma (B1.2 : B1.7)</v>
      </c>
      <c r="E15" s="78"/>
      <c r="F15" s="40">
        <f>SUM(F9:F14)</f>
        <v>2185.44</v>
      </c>
      <c r="G15" s="40">
        <f>SUM(G9:G14)</f>
        <v>2726.5900000000006</v>
      </c>
      <c r="H15" s="40">
        <f>SUM(H9:H14)</f>
        <v>0</v>
      </c>
      <c r="I15" s="40">
        <f>SUM(I9:I14)</f>
        <v>0</v>
      </c>
    </row>
    <row r="16" spans="1:16" s="10" customFormat="1" x14ac:dyDescent="0.25">
      <c r="A16" s="10" t="str">
        <f t="shared" si="0"/>
        <v>B1.</v>
      </c>
      <c r="B16" s="41" t="str">
        <f>CONCATENATE(A16,COUNTIF($A$6:A16,A16))</f>
        <v>B1.9</v>
      </c>
      <c r="C16" s="38" t="s">
        <v>22</v>
      </c>
      <c r="D16" s="81"/>
      <c r="E16" s="81"/>
      <c r="F16" s="32">
        <v>2</v>
      </c>
      <c r="G16" s="32">
        <v>2</v>
      </c>
      <c r="H16" s="32">
        <v>2</v>
      </c>
      <c r="I16" s="32">
        <v>2</v>
      </c>
    </row>
    <row r="17" spans="1:9" s="10" customFormat="1" x14ac:dyDescent="0.25">
      <c r="A17" s="10" t="str">
        <f>A15</f>
        <v>B1.</v>
      </c>
      <c r="B17" s="42" t="str">
        <f>CONCATENATE(A17,COUNTIF($A$6:A17,A17))</f>
        <v>B1.10</v>
      </c>
      <c r="C17" s="44" t="s">
        <v>8</v>
      </c>
      <c r="D17" s="78" t="str">
        <f>CONCATENATE(B15," x ",B16)</f>
        <v>B1.8 x B1.9</v>
      </c>
      <c r="E17" s="78"/>
      <c r="F17" s="43">
        <f>SUM(F15)*F16</f>
        <v>4370.88</v>
      </c>
      <c r="G17" s="43">
        <f>SUM(G15)*G16</f>
        <v>5453.1800000000012</v>
      </c>
      <c r="H17" s="43">
        <f>SUM(H15)*H16</f>
        <v>0</v>
      </c>
      <c r="I17" s="43">
        <f>SUM(I15)*I16</f>
        <v>0</v>
      </c>
    </row>
    <row r="18" spans="1:9" s="10" customFormat="1" x14ac:dyDescent="0.25">
      <c r="A18" s="10" t="str">
        <f t="shared" si="0"/>
        <v>B1.</v>
      </c>
      <c r="B18" s="42" t="str">
        <f>CONCATENATE(A18,COUNTIF($A$6:A18,A18))</f>
        <v>B1.11</v>
      </c>
      <c r="C18" s="44" t="s">
        <v>8</v>
      </c>
      <c r="D18" s="114"/>
      <c r="E18" s="114"/>
      <c r="F18" s="115">
        <f>F17+G17</f>
        <v>9824.0600000000013</v>
      </c>
      <c r="G18" s="116"/>
      <c r="H18" s="115">
        <f>H17+I17</f>
        <v>0</v>
      </c>
      <c r="I18" s="116"/>
    </row>
    <row r="19" spans="1:9" s="10" customFormat="1" ht="25.5" x14ac:dyDescent="0.25">
      <c r="A19" s="10" t="str">
        <f t="shared" si="0"/>
        <v>B1.</v>
      </c>
      <c r="B19" s="45" t="str">
        <f>CONCATENATE(A19,COUNTIF($A$6:A19,A19))</f>
        <v>B1.12</v>
      </c>
      <c r="C19" s="117" t="s">
        <v>39</v>
      </c>
      <c r="D19" s="77"/>
      <c r="E19" s="77"/>
      <c r="F19" s="118">
        <f>F18-(F10+F14)*F16-(G10+G14)*G16</f>
        <v>8304.18</v>
      </c>
      <c r="G19" s="119"/>
      <c r="H19" s="118">
        <f>H18-(H10+H14)*H16-(I10+I14)*I16</f>
        <v>0</v>
      </c>
      <c r="I19" s="119"/>
    </row>
    <row r="20" spans="1:9" ht="6.75" customHeight="1" x14ac:dyDescent="0.25">
      <c r="H20" s="131"/>
      <c r="I20" s="131"/>
    </row>
    <row r="21" spans="1:9" ht="15" customHeight="1" x14ac:dyDescent="0.25">
      <c r="B21" s="11"/>
      <c r="C21" s="12" t="s">
        <v>9</v>
      </c>
      <c r="D21" s="13"/>
      <c r="E21" s="14"/>
      <c r="F21" s="136" t="s">
        <v>10</v>
      </c>
      <c r="G21" s="136"/>
      <c r="H21" s="136" t="s">
        <v>10</v>
      </c>
      <c r="I21" s="136"/>
    </row>
    <row r="22" spans="1:9" s="10" customFormat="1" x14ac:dyDescent="0.25">
      <c r="A22" s="10" t="s">
        <v>3</v>
      </c>
      <c r="B22" s="46" t="str">
        <f>CONCATENATE(A22,COUNTIF($A$6:A22,A22))</f>
        <v>B1.13</v>
      </c>
      <c r="C22" s="47" t="s">
        <v>11</v>
      </c>
      <c r="D22" s="87"/>
      <c r="E22" s="88"/>
      <c r="F22" s="110">
        <v>301.79000000000002</v>
      </c>
      <c r="G22" s="111"/>
      <c r="H22" s="101"/>
      <c r="I22" s="101"/>
    </row>
    <row r="23" spans="1:9" x14ac:dyDescent="0.25">
      <c r="A23" s="10" t="s">
        <v>3</v>
      </c>
      <c r="B23" s="46" t="str">
        <f>CONCATENATE(A23,COUNTIF($A$6:A23,A23))</f>
        <v>B1.14</v>
      </c>
      <c r="C23" s="47" t="s">
        <v>33</v>
      </c>
      <c r="D23" s="87"/>
      <c r="E23" s="88"/>
      <c r="F23" s="110">
        <v>1440</v>
      </c>
      <c r="G23" s="111"/>
      <c r="H23" s="101"/>
      <c r="I23" s="101"/>
    </row>
    <row r="24" spans="1:9" x14ac:dyDescent="0.25">
      <c r="A24" s="10" t="s">
        <v>3</v>
      </c>
      <c r="B24" s="48" t="str">
        <f>CONCATENATE(A24,COUNTIF($A$6:A24,A24))</f>
        <v>B1.15</v>
      </c>
      <c r="C24" s="49" t="s">
        <v>12</v>
      </c>
      <c r="D24" s="92" t="str">
        <f>CONCATENATE(B22," + ",B23)</f>
        <v>B1.13 + B1.14</v>
      </c>
      <c r="E24" s="93"/>
      <c r="F24" s="112">
        <f>F23+F22</f>
        <v>1741.79</v>
      </c>
      <c r="G24" s="108"/>
      <c r="H24" s="108">
        <f>H23+H22</f>
        <v>0</v>
      </c>
      <c r="I24" s="108"/>
    </row>
    <row r="25" spans="1:9" ht="6.75" customHeight="1" x14ac:dyDescent="0.25"/>
    <row r="26" spans="1:9" ht="15" customHeight="1" x14ac:dyDescent="0.25">
      <c r="B26" s="50"/>
      <c r="C26" s="51" t="s">
        <v>1</v>
      </c>
      <c r="D26" s="52"/>
      <c r="E26" s="53"/>
      <c r="F26" s="109" t="s">
        <v>10</v>
      </c>
      <c r="G26" s="109"/>
      <c r="H26" s="137" t="s">
        <v>10</v>
      </c>
      <c r="I26" s="137"/>
    </row>
    <row r="27" spans="1:9" x14ac:dyDescent="0.25">
      <c r="A27" s="10" t="s">
        <v>3</v>
      </c>
      <c r="B27" s="63" t="str">
        <f>CONCATENATE(A27,COUNTIF($A$6:A27,A27))</f>
        <v>B1.16</v>
      </c>
      <c r="C27" s="64" t="s">
        <v>13</v>
      </c>
      <c r="D27" s="89"/>
      <c r="E27" s="89"/>
      <c r="F27" s="106">
        <v>6026.34</v>
      </c>
      <c r="G27" s="107"/>
      <c r="H27" s="101"/>
      <c r="I27" s="101"/>
    </row>
    <row r="28" spans="1:9" ht="3" customHeight="1" x14ac:dyDescent="0.25">
      <c r="H28" s="132"/>
      <c r="I28" s="132"/>
    </row>
    <row r="29" spans="1:9" ht="15" customHeight="1" x14ac:dyDescent="0.25">
      <c r="B29" s="15"/>
      <c r="C29" s="16" t="s">
        <v>14</v>
      </c>
      <c r="D29" s="17"/>
      <c r="E29" s="16"/>
      <c r="F29" s="136" t="s">
        <v>10</v>
      </c>
      <c r="G29" s="136"/>
      <c r="H29" s="136" t="s">
        <v>10</v>
      </c>
      <c r="I29" s="136"/>
    </row>
    <row r="30" spans="1:9" x14ac:dyDescent="0.25">
      <c r="A30" s="10" t="s">
        <v>3</v>
      </c>
      <c r="B30" s="31" t="str">
        <f>CONCATENATE(A30,COUNTIF($A$6:A30,A30))</f>
        <v>B1.17</v>
      </c>
      <c r="C30" s="22" t="s">
        <v>23</v>
      </c>
      <c r="D30" s="90"/>
      <c r="E30" s="90"/>
      <c r="F30" s="103">
        <v>344.12</v>
      </c>
      <c r="G30" s="104"/>
      <c r="H30" s="101"/>
      <c r="I30" s="101"/>
    </row>
    <row r="31" spans="1:9" ht="2.25" customHeight="1" x14ac:dyDescent="0.25">
      <c r="C31" s="2"/>
      <c r="D31" s="2"/>
      <c r="E31" s="2"/>
      <c r="F31" s="2"/>
      <c r="G31" s="2"/>
      <c r="H31" s="2"/>
      <c r="I31" s="2"/>
    </row>
    <row r="32" spans="1:9" x14ac:dyDescent="0.25">
      <c r="A32" s="10" t="s">
        <v>3</v>
      </c>
      <c r="B32" s="28" t="str">
        <f>CONCATENATE(A32,COUNTIF($A$6:A32,A32))</f>
        <v>B1.18</v>
      </c>
      <c r="C32" s="29" t="s">
        <v>24</v>
      </c>
      <c r="D32" s="91" t="str">
        <f>CONCATENATE(B17," + ",B24," + ",B27," + ",B30)</f>
        <v>B1.10 + B1.15 + B1.16 + B1.17</v>
      </c>
      <c r="E32" s="91"/>
      <c r="F32" s="105">
        <f>F18+F24+F27+F30</f>
        <v>17936.310000000001</v>
      </c>
      <c r="G32" s="105"/>
      <c r="H32" s="105">
        <f>H18+H24+H27+H30</f>
        <v>0</v>
      </c>
      <c r="I32" s="105"/>
    </row>
    <row r="33" spans="1:17" ht="6.75" customHeight="1" x14ac:dyDescent="0.25"/>
    <row r="34" spans="1:17" ht="35.25" customHeight="1" x14ac:dyDescent="0.25">
      <c r="B34" s="1"/>
      <c r="C34" s="121" t="s">
        <v>42</v>
      </c>
      <c r="D34" s="121"/>
      <c r="E34" s="122"/>
      <c r="F34" s="95" t="s">
        <v>28</v>
      </c>
      <c r="G34" s="96"/>
      <c r="H34" s="102" t="s">
        <v>27</v>
      </c>
      <c r="I34" s="102"/>
    </row>
    <row r="35" spans="1:17" x14ac:dyDescent="0.25">
      <c r="A35" s="2" t="s">
        <v>15</v>
      </c>
      <c r="B35" s="27" t="str">
        <f>CONCATENATE(A35,COUNTIF($A$6:A35,A35))</f>
        <v>E1</v>
      </c>
      <c r="C35" s="120" t="s">
        <v>40</v>
      </c>
      <c r="D35" s="120"/>
      <c r="E35" s="120"/>
      <c r="F35" s="97">
        <v>256.54000000000002</v>
      </c>
      <c r="G35" s="98"/>
      <c r="H35" s="101"/>
      <c r="I35" s="101"/>
    </row>
    <row r="36" spans="1:17" x14ac:dyDescent="0.25">
      <c r="A36" s="2" t="s">
        <v>15</v>
      </c>
      <c r="B36" s="27" t="str">
        <f>CONCATENATE(A36,COUNTIF($A$6:A36,A36))</f>
        <v>E2</v>
      </c>
      <c r="C36" s="120" t="s">
        <v>46</v>
      </c>
      <c r="D36" s="55"/>
      <c r="E36" s="55"/>
      <c r="F36" s="97">
        <v>9113.76</v>
      </c>
      <c r="G36" s="98"/>
      <c r="H36" s="101"/>
      <c r="I36" s="101"/>
    </row>
    <row r="37" spans="1:17" ht="6" customHeight="1" x14ac:dyDescent="0.25">
      <c r="H37" s="18"/>
      <c r="I37" s="18"/>
    </row>
    <row r="38" spans="1:17" ht="18.75" x14ac:dyDescent="0.25">
      <c r="B38" s="1"/>
      <c r="C38" s="23" t="s">
        <v>2</v>
      </c>
      <c r="D38" s="23"/>
      <c r="E38" s="24"/>
      <c r="F38" s="95" t="s">
        <v>28</v>
      </c>
      <c r="G38" s="96"/>
      <c r="H38" s="102" t="s">
        <v>27</v>
      </c>
      <c r="I38" s="102"/>
    </row>
    <row r="39" spans="1:17" ht="19.5" customHeight="1" x14ac:dyDescent="0.25">
      <c r="A39" s="2" t="s">
        <v>17</v>
      </c>
      <c r="B39" s="27" t="str">
        <f>CONCATENATE(A39,COUNTIF($A$6:A39,A39))</f>
        <v>F1</v>
      </c>
      <c r="C39" s="55" t="s">
        <v>29</v>
      </c>
      <c r="D39" s="85"/>
      <c r="E39" s="85"/>
      <c r="F39" s="97">
        <v>3257.91</v>
      </c>
      <c r="G39" s="98"/>
      <c r="H39" s="101"/>
      <c r="I39" s="101"/>
    </row>
    <row r="40" spans="1:17" ht="19.5" customHeight="1" x14ac:dyDescent="0.25">
      <c r="A40" s="2" t="s">
        <v>17</v>
      </c>
      <c r="B40" s="123" t="str">
        <f>CONCATENATE(A40,COUNTIF($A$6:A40,A40))</f>
        <v>F2</v>
      </c>
      <c r="C40" s="124" t="s">
        <v>44</v>
      </c>
      <c r="D40" s="125" t="str">
        <f>_xlfn.CONCAT(B39,"/(",B32," + ",B35," + ",B36,"/12",")")</f>
        <v>F1/(B1.18 + E1 + E2/12)</v>
      </c>
      <c r="E40" s="125"/>
      <c r="F40" s="126">
        <f>IFERROR(ROUND(F39/SUM(F32,F35,F36/12),4),0)</f>
        <v>0.1719</v>
      </c>
      <c r="G40" s="127"/>
      <c r="H40" s="126">
        <f>IFERROR(ROUND(H39/SUM(H32,H35,H36/12),4),0)</f>
        <v>0</v>
      </c>
      <c r="I40" s="127"/>
    </row>
    <row r="41" spans="1:17" ht="6" customHeight="1" x14ac:dyDescent="0.25">
      <c r="H41" s="18"/>
      <c r="I41" s="18"/>
    </row>
    <row r="42" spans="1:17" ht="18.75" x14ac:dyDescent="0.25">
      <c r="B42" s="1"/>
      <c r="C42" s="23" t="s">
        <v>16</v>
      </c>
      <c r="D42" s="25"/>
      <c r="E42" s="24"/>
      <c r="F42" s="95" t="s">
        <v>28</v>
      </c>
      <c r="G42" s="96"/>
      <c r="H42" s="102" t="s">
        <v>27</v>
      </c>
      <c r="I42" s="102"/>
    </row>
    <row r="43" spans="1:17" x14ac:dyDescent="0.25">
      <c r="A43" s="2" t="s">
        <v>43</v>
      </c>
      <c r="B43" s="21" t="str">
        <f>CONCATENATE(A43,COUNTIF($A$6:A43,A43))</f>
        <v>G1</v>
      </c>
      <c r="C43" s="22" t="s">
        <v>41</v>
      </c>
      <c r="D43" s="86" t="str">
        <f>_xlfn.CONCAT(B32," x ( 1 + ",$B$40,")")</f>
        <v>B1.18 x ( 1 + F2)</v>
      </c>
      <c r="E43" s="86"/>
      <c r="F43" s="99">
        <f>ROUND(F32*(1+F$40),2)</f>
        <v>21019.56</v>
      </c>
      <c r="G43" s="100"/>
      <c r="H43" s="99">
        <f>ROUND(H32*(1+$F$40),2)</f>
        <v>0</v>
      </c>
      <c r="I43" s="100"/>
    </row>
    <row r="44" spans="1:17" ht="25.5" x14ac:dyDescent="0.25">
      <c r="A44" s="2" t="s">
        <v>43</v>
      </c>
      <c r="B44" s="21" t="str">
        <f>CONCATENATE(A44,COUNTIF($A$6:A44,A44))</f>
        <v>G2</v>
      </c>
      <c r="C44" s="22" t="s">
        <v>47</v>
      </c>
      <c r="D44" s="86" t="str">
        <f>_xlfn.CONCAT(B35," x ( 1 + ",$B$40,")")</f>
        <v>E1 x ( 1 + F2)</v>
      </c>
      <c r="E44" s="86"/>
      <c r="F44" s="99">
        <f>ROUND(F35*(1+F$40),2)</f>
        <v>300.64</v>
      </c>
      <c r="G44" s="100"/>
      <c r="H44" s="99">
        <f>ROUND(H35*(1+$F$40),2)</f>
        <v>0</v>
      </c>
      <c r="I44" s="100"/>
    </row>
    <row r="45" spans="1:17" x14ac:dyDescent="0.25">
      <c r="A45" s="2" t="s">
        <v>43</v>
      </c>
      <c r="B45" s="21" t="str">
        <f>CONCATENATE(A45,COUNTIF($A$6:A45,A45))</f>
        <v>G3</v>
      </c>
      <c r="C45" s="128" t="s">
        <v>45</v>
      </c>
      <c r="D45" s="92" t="str">
        <f>CONCATENATE(B43," + ",B44)</f>
        <v>G1 + G2</v>
      </c>
      <c r="E45" s="93"/>
      <c r="F45" s="129">
        <f>SUM(F43:G44)</f>
        <v>21320.2</v>
      </c>
      <c r="G45" s="130"/>
      <c r="H45" s="129">
        <f>SUM(H43:I44)</f>
        <v>0</v>
      </c>
      <c r="I45" s="130"/>
    </row>
    <row r="46" spans="1:17" x14ac:dyDescent="0.25">
      <c r="A46" s="2" t="s">
        <v>43</v>
      </c>
      <c r="B46" s="21" t="str">
        <f>CONCATENATE(A46,COUNTIF($A$6:A46,A46))</f>
        <v>G4</v>
      </c>
      <c r="C46" s="22" t="s">
        <v>48</v>
      </c>
      <c r="D46" s="86" t="str">
        <f>_xlfn.CONCAT(B36," x ( 1 + ",$B$40,")")</f>
        <v>E2 x ( 1 + F2)</v>
      </c>
      <c r="E46" s="86"/>
      <c r="F46" s="99">
        <f>ROUND(F36*(1+F$40),2)</f>
        <v>10680.42</v>
      </c>
      <c r="G46" s="100"/>
      <c r="H46" s="99">
        <f>ROUND(H36*(1+H$40),2)</f>
        <v>0</v>
      </c>
      <c r="I46" s="100"/>
    </row>
    <row r="47" spans="1:17" x14ac:dyDescent="0.25">
      <c r="A47" s="2" t="s">
        <v>43</v>
      </c>
      <c r="B47" s="21" t="str">
        <f>CONCATENATE(A47,COUNTIF($A$6:A47,A47))</f>
        <v>G5</v>
      </c>
      <c r="C47" s="26" t="s">
        <v>34</v>
      </c>
      <c r="D47" s="84" t="str">
        <f>CONCATENATE(B45," x 12 meses + ",B46)</f>
        <v>G3 x 12 meses + G4</v>
      </c>
      <c r="E47" s="84"/>
      <c r="F47" s="94">
        <f>F45*12+F46</f>
        <v>266522.82</v>
      </c>
      <c r="G47" s="94"/>
      <c r="H47" s="94">
        <f>H45*12+H46</f>
        <v>0</v>
      </c>
      <c r="I47" s="94"/>
    </row>
    <row r="48" spans="1:17" s="19" customFormat="1" x14ac:dyDescent="0.25">
      <c r="B48" s="56"/>
      <c r="C48" s="56"/>
      <c r="D48" s="56"/>
      <c r="E48" s="56"/>
      <c r="F48" s="56"/>
      <c r="G48" s="56"/>
      <c r="H48" s="56"/>
      <c r="I48" s="56"/>
      <c r="K48" s="2"/>
      <c r="L48" s="2"/>
      <c r="M48" s="2"/>
      <c r="N48" s="2"/>
      <c r="O48" s="2"/>
      <c r="P48" s="2"/>
      <c r="Q48" s="2"/>
    </row>
    <row r="49" spans="2:10" x14ac:dyDescent="0.25">
      <c r="B49" s="56"/>
      <c r="C49" s="57"/>
      <c r="D49" s="57"/>
      <c r="E49" s="73" t="s">
        <v>18</v>
      </c>
      <c r="F49" s="70" t="s">
        <v>35</v>
      </c>
      <c r="G49" s="70"/>
      <c r="H49" s="71"/>
      <c r="I49" s="71"/>
    </row>
    <row r="50" spans="2:10" ht="30" customHeight="1" x14ac:dyDescent="0.25">
      <c r="B50" s="56"/>
      <c r="C50" s="59" t="s">
        <v>19</v>
      </c>
      <c r="D50" s="60"/>
      <c r="E50" s="60"/>
      <c r="F50" s="57"/>
      <c r="G50" s="57"/>
      <c r="H50" s="58"/>
      <c r="I50" s="58"/>
    </row>
    <row r="51" spans="2:10" x14ac:dyDescent="0.25">
      <c r="B51" s="56"/>
      <c r="C51" s="72" t="s">
        <v>25</v>
      </c>
      <c r="D51" s="62"/>
      <c r="E51" s="62"/>
      <c r="F51" s="61"/>
      <c r="G51" s="61"/>
      <c r="H51" s="58"/>
      <c r="I51" s="58"/>
    </row>
    <row r="52" spans="2:10" x14ac:dyDescent="0.25">
      <c r="B52" s="56"/>
      <c r="C52" s="72" t="s">
        <v>26</v>
      </c>
      <c r="D52" s="62"/>
      <c r="E52" s="62"/>
      <c r="F52" s="61"/>
      <c r="G52" s="61"/>
      <c r="H52" s="58"/>
      <c r="I52" s="58"/>
      <c r="J52" s="20"/>
    </row>
    <row r="53" spans="2:10" x14ac:dyDescent="0.25">
      <c r="E53" s="7"/>
      <c r="F53" s="7"/>
      <c r="G53" s="7"/>
      <c r="J53" s="20"/>
    </row>
    <row r="54" spans="2:10" x14ac:dyDescent="0.25">
      <c r="E54" s="7"/>
      <c r="F54" s="7"/>
      <c r="G54" s="7"/>
    </row>
    <row r="55" spans="2:10" x14ac:dyDescent="0.25">
      <c r="E55" s="7"/>
      <c r="F55" s="7"/>
      <c r="G55" s="7"/>
    </row>
    <row r="56" spans="2:10" x14ac:dyDescent="0.25">
      <c r="E56" s="7"/>
      <c r="F56" s="7"/>
      <c r="G56" s="7"/>
    </row>
    <row r="57" spans="2:10" x14ac:dyDescent="0.25">
      <c r="E57" s="7"/>
      <c r="F57" s="7"/>
      <c r="G57" s="7"/>
    </row>
    <row r="58" spans="2:10" x14ac:dyDescent="0.25">
      <c r="E58" s="7"/>
      <c r="F58" s="7"/>
      <c r="G58" s="7"/>
    </row>
    <row r="59" spans="2:10" x14ac:dyDescent="0.25">
      <c r="E59" s="7"/>
      <c r="F59" s="7"/>
      <c r="G59" s="7"/>
    </row>
    <row r="60" spans="2:10" x14ac:dyDescent="0.25">
      <c r="E60" s="7"/>
      <c r="F60" s="7"/>
      <c r="G60" s="7"/>
    </row>
    <row r="61" spans="2:10" x14ac:dyDescent="0.25">
      <c r="E61" s="7"/>
      <c r="F61" s="7"/>
      <c r="G61" s="7"/>
    </row>
    <row r="62" spans="2:10" x14ac:dyDescent="0.25">
      <c r="E62" s="7"/>
      <c r="F62" s="7"/>
      <c r="G62" s="7"/>
    </row>
    <row r="63" spans="2:10" x14ac:dyDescent="0.25">
      <c r="E63" s="7"/>
      <c r="F63" s="7"/>
      <c r="G63" s="7"/>
    </row>
    <row r="64" spans="2:10" x14ac:dyDescent="0.25">
      <c r="E64" s="7"/>
      <c r="F64" s="7"/>
      <c r="G64" s="7"/>
    </row>
    <row r="65" spans="5:7" x14ac:dyDescent="0.25">
      <c r="E65" s="7"/>
      <c r="F65" s="7"/>
      <c r="G65" s="7"/>
    </row>
    <row r="66" spans="5:7" x14ac:dyDescent="0.25">
      <c r="E66" s="7"/>
      <c r="F66" s="7"/>
      <c r="G66" s="7"/>
    </row>
    <row r="67" spans="5:7" x14ac:dyDescent="0.25">
      <c r="E67" s="7"/>
      <c r="F67" s="7"/>
      <c r="G67" s="7"/>
    </row>
  </sheetData>
  <sheetProtection algorithmName="SHA-512" hashValue="yMUdV1dNa6Jn4BBNS5xfp34d+mit8XzmXEQidKoZMeGcvXUp0FgvRdZBxlfo65tMaVNaRnzr5iloiVGRhxmeEw==" saltValue="pABFFSJ6CypOl1YUBORUJQ==" spinCount="100000" sheet="1" formatCells="0" formatColumns="0" formatRows="0" autoFilter="0"/>
  <mergeCells count="80">
    <mergeCell ref="D40:E40"/>
    <mergeCell ref="F40:G40"/>
    <mergeCell ref="H40:I40"/>
    <mergeCell ref="F6:G6"/>
    <mergeCell ref="H6:I6"/>
    <mergeCell ref="F21:G21"/>
    <mergeCell ref="F26:G26"/>
    <mergeCell ref="F29:G29"/>
    <mergeCell ref="D44:E44"/>
    <mergeCell ref="F44:G44"/>
    <mergeCell ref="H44:I44"/>
    <mergeCell ref="D45:E45"/>
    <mergeCell ref="F45:G45"/>
    <mergeCell ref="H45:I45"/>
    <mergeCell ref="F35:G35"/>
    <mergeCell ref="H35:I35"/>
    <mergeCell ref="F36:G36"/>
    <mergeCell ref="H36:I36"/>
    <mergeCell ref="D19:E19"/>
    <mergeCell ref="F19:G19"/>
    <mergeCell ref="H19:I19"/>
    <mergeCell ref="F34:G34"/>
    <mergeCell ref="H34:I34"/>
    <mergeCell ref="C34:E34"/>
    <mergeCell ref="D13:E13"/>
    <mergeCell ref="B1:I1"/>
    <mergeCell ref="C2:I2"/>
    <mergeCell ref="C3:I3"/>
    <mergeCell ref="L4:M4"/>
    <mergeCell ref="B5:I5"/>
    <mergeCell ref="C7:E7"/>
    <mergeCell ref="D8:E8"/>
    <mergeCell ref="D9:E9"/>
    <mergeCell ref="D10:E10"/>
    <mergeCell ref="D11:E11"/>
    <mergeCell ref="D12:E12"/>
    <mergeCell ref="D14:E14"/>
    <mergeCell ref="D15:E15"/>
    <mergeCell ref="D16:E16"/>
    <mergeCell ref="D17:E17"/>
    <mergeCell ref="D18:E18"/>
    <mergeCell ref="D43:E43"/>
    <mergeCell ref="D46:E46"/>
    <mergeCell ref="D47:E47"/>
    <mergeCell ref="F22:G22"/>
    <mergeCell ref="F23:G23"/>
    <mergeCell ref="F24:G24"/>
    <mergeCell ref="F47:G47"/>
    <mergeCell ref="D23:E23"/>
    <mergeCell ref="D24:E24"/>
    <mergeCell ref="D27:E27"/>
    <mergeCell ref="D30:E30"/>
    <mergeCell ref="D32:E32"/>
    <mergeCell ref="D39:E39"/>
    <mergeCell ref="D22:E22"/>
    <mergeCell ref="F18:G18"/>
    <mergeCell ref="H18:I18"/>
    <mergeCell ref="F30:G30"/>
    <mergeCell ref="F32:G32"/>
    <mergeCell ref="F27:G27"/>
    <mergeCell ref="H22:I22"/>
    <mergeCell ref="H23:I23"/>
    <mergeCell ref="H24:I24"/>
    <mergeCell ref="H32:I32"/>
    <mergeCell ref="H26:I26"/>
    <mergeCell ref="H29:I29"/>
    <mergeCell ref="H21:I21"/>
    <mergeCell ref="H27:I27"/>
    <mergeCell ref="H30:I30"/>
    <mergeCell ref="H39:I39"/>
    <mergeCell ref="F46:G46"/>
    <mergeCell ref="H43:I43"/>
    <mergeCell ref="H46:I46"/>
    <mergeCell ref="H38:I38"/>
    <mergeCell ref="F42:G42"/>
    <mergeCell ref="H42:I42"/>
    <mergeCell ref="H47:I47"/>
    <mergeCell ref="F38:G38"/>
    <mergeCell ref="F39:G39"/>
    <mergeCell ref="F43:G43"/>
  </mergeCells>
  <printOptions horizontalCentered="1"/>
  <pageMargins left="0.27559055118110237" right="0.23622047244094491" top="0.47244094488188981" bottom="0.47244094488188981" header="0.31496062992125984" footer="0.31496062992125984"/>
  <pageSetup paperSize="9" fitToHeight="6" orientation="portrait" r:id="rId1"/>
  <headerFooter>
    <oddFooter>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13313" r:id="rId4">
          <objectPr defaultSize="0" autoPict="0" r:id="rId5">
            <anchor moveWithCells="1" sizeWithCells="1">
              <from>
                <xdr:col>1</xdr:col>
                <xdr:colOff>19050</xdr:colOff>
                <xdr:row>0</xdr:row>
                <xdr:rowOff>38100</xdr:rowOff>
              </from>
              <to>
                <xdr:col>2</xdr:col>
                <xdr:colOff>238125</xdr:colOff>
                <xdr:row>2</xdr:row>
                <xdr:rowOff>209550</xdr:rowOff>
              </to>
            </anchor>
          </objectPr>
        </oleObject>
      </mc:Choice>
      <mc:Fallback>
        <oleObject progId="Word.Picture.8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Parque</vt:lpstr>
      <vt:lpstr>Parque!Area_de_impressao</vt:lpstr>
      <vt:lpstr>Parque!Titulos_de_impressao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Matias Feil</dc:creator>
  <cp:keywords/>
  <dc:description/>
  <cp:lastModifiedBy>Jussiano Regis Pacheco</cp:lastModifiedBy>
  <cp:revision/>
  <cp:lastPrinted>2024-10-16T19:56:58Z</cp:lastPrinted>
  <dcterms:created xsi:type="dcterms:W3CDTF">2022-04-26T17:24:03Z</dcterms:created>
  <dcterms:modified xsi:type="dcterms:W3CDTF">2025-12-03T18:48:30Z</dcterms:modified>
  <cp:category/>
  <cp:contentStatus/>
</cp:coreProperties>
</file>